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770"/>
  </bookViews>
  <sheets>
    <sheet name="Front Page" sheetId="7" r:id="rId1"/>
    <sheet name="Vapour Cloud Formation" sheetId="6" r:id="rId2"/>
    <sheet name="Example - Gasoline" sheetId="1" r:id="rId3"/>
    <sheet name="Example - Methanol" sheetId="5" r:id="rId4"/>
  </sheets>
  <definedNames>
    <definedName name="_xlnm.Print_Area" localSheetId="0">'Front Page'!$A$1:$I$24</definedName>
    <definedName name="_xlnm.Print_Area" localSheetId="1">'Vapour Cloud Formation'!$A$1:$H$78</definedName>
  </definedNames>
  <calcPr calcId="145621"/>
</workbook>
</file>

<file path=xl/calcChain.xml><?xml version="1.0" encoding="utf-8"?>
<calcChain xmlns="http://schemas.openxmlformats.org/spreadsheetml/2006/main">
  <c r="C36" i="6" l="1"/>
  <c r="C15" i="6"/>
  <c r="C22" i="6" s="1"/>
  <c r="C29" i="6" l="1"/>
  <c r="C43" i="6" s="1"/>
  <c r="C50" i="6" s="1"/>
  <c r="C34" i="5"/>
  <c r="C15" i="5"/>
  <c r="E9" i="5"/>
  <c r="C78" i="6" l="1"/>
  <c r="C71" i="6"/>
  <c r="C64" i="6"/>
  <c r="C57" i="6"/>
  <c r="C27" i="5"/>
  <c r="C41" i="5" l="1"/>
  <c r="C48" i="5" s="1"/>
  <c r="C55" i="5" s="1"/>
  <c r="C78" i="1"/>
  <c r="C64" i="1"/>
  <c r="C36" i="1"/>
  <c r="E9" i="1"/>
  <c r="C15" i="1"/>
  <c r="C76" i="5" l="1"/>
  <c r="C62" i="5"/>
  <c r="C22" i="1"/>
  <c r="C29" i="1" s="1"/>
  <c r="C43" i="1" l="1"/>
  <c r="C50" i="1" s="1"/>
  <c r="C57" i="1" s="1"/>
  <c r="C71" i="1" l="1"/>
</calcChain>
</file>

<file path=xl/sharedStrings.xml><?xml version="1.0" encoding="utf-8"?>
<sst xmlns="http://schemas.openxmlformats.org/spreadsheetml/2006/main" count="175" uniqueCount="57">
  <si>
    <t>Mass Entrainment in Cascade</t>
  </si>
  <si>
    <t>Tank Height, H</t>
  </si>
  <si>
    <t>Tank Diameter, D</t>
  </si>
  <si>
    <t>Fuel Flow Rate, F</t>
  </si>
  <si>
    <r>
      <t>Fuel Temperature, T</t>
    </r>
    <r>
      <rPr>
        <vertAlign val="subscript"/>
        <sz val="11"/>
        <color theme="1"/>
        <rFont val="Calibri"/>
        <family val="2"/>
        <scheme val="minor"/>
      </rPr>
      <t>fuel</t>
    </r>
  </si>
  <si>
    <r>
      <t>Air Temperature, T</t>
    </r>
    <r>
      <rPr>
        <vertAlign val="subscript"/>
        <sz val="11"/>
        <color theme="1"/>
        <rFont val="Calibri"/>
        <family val="2"/>
        <scheme val="minor"/>
      </rPr>
      <t>ambient</t>
    </r>
  </si>
  <si>
    <t>m</t>
  </si>
  <si>
    <t>kg/s</t>
  </si>
  <si>
    <t>oC</t>
  </si>
  <si>
    <t>secs</t>
  </si>
  <si>
    <r>
      <t>M</t>
    </r>
    <r>
      <rPr>
        <vertAlign val="subscript"/>
        <sz val="11"/>
        <color theme="1"/>
        <rFont val="Calibri"/>
        <family val="2"/>
        <scheme val="minor"/>
      </rPr>
      <t>air</t>
    </r>
    <r>
      <rPr>
        <sz val="11"/>
        <color theme="1"/>
        <rFont val="Calibri"/>
        <family val="2"/>
        <scheme val="minor"/>
      </rPr>
      <t xml:space="preserve"> = 90 kg/s (D / 25m)</t>
    </r>
    <r>
      <rPr>
        <vertAlign val="superscript"/>
        <sz val="11"/>
        <color theme="1"/>
        <rFont val="Calibri"/>
        <family val="2"/>
        <scheme val="minor"/>
      </rPr>
      <t>0.75</t>
    </r>
    <r>
      <rPr>
        <sz val="11"/>
        <color theme="1"/>
        <rFont val="Calibri"/>
        <family val="2"/>
        <scheme val="minor"/>
      </rPr>
      <t xml:space="preserve"> (H / 10m)</t>
    </r>
    <r>
      <rPr>
        <vertAlign val="superscript"/>
        <sz val="11"/>
        <color theme="1"/>
        <rFont val="Calibri"/>
        <family val="2"/>
        <scheme val="minor"/>
      </rPr>
      <t xml:space="preserve">0.45 </t>
    </r>
    <r>
      <rPr>
        <sz val="11"/>
        <color theme="1"/>
        <rFont val="Calibri"/>
        <family val="2"/>
        <scheme val="minor"/>
      </rPr>
      <t>(F / 115kg/s)</t>
    </r>
    <r>
      <rPr>
        <vertAlign val="superscript"/>
        <sz val="11"/>
        <color theme="1"/>
        <rFont val="Calibri"/>
        <family val="2"/>
        <scheme val="minor"/>
      </rPr>
      <t>0.25</t>
    </r>
  </si>
  <si>
    <r>
      <t>M</t>
    </r>
    <r>
      <rPr>
        <vertAlign val="subscript"/>
        <sz val="11"/>
        <color theme="1"/>
        <rFont val="Calibri"/>
        <family val="2"/>
        <scheme val="minor"/>
      </rPr>
      <t>air</t>
    </r>
    <r>
      <rPr>
        <sz val="11"/>
        <color theme="1"/>
        <rFont val="Calibri"/>
        <family val="2"/>
        <scheme val="minor"/>
      </rPr>
      <t xml:space="preserve"> </t>
    </r>
  </si>
  <si>
    <r>
      <t>C</t>
    </r>
    <r>
      <rPr>
        <vertAlign val="subscript"/>
        <sz val="11"/>
        <color theme="1"/>
        <rFont val="Calibri"/>
        <family val="2"/>
        <scheme val="minor"/>
      </rPr>
      <t>fuel</t>
    </r>
    <r>
      <rPr>
        <sz val="11"/>
        <color theme="1"/>
        <rFont val="Calibri"/>
        <family val="2"/>
        <scheme val="minor"/>
      </rPr>
      <t xml:space="preserve"> = 17%(w/w) (1.25 Mair / F)</t>
    </r>
    <r>
      <rPr>
        <vertAlign val="superscript"/>
        <sz val="11"/>
        <color theme="1"/>
        <rFont val="Calibri"/>
        <family val="2"/>
        <scheme val="minor"/>
      </rPr>
      <t>-0.42</t>
    </r>
    <r>
      <rPr>
        <sz val="11"/>
        <color theme="1"/>
        <rFont val="Calibri"/>
        <family val="2"/>
        <scheme val="minor"/>
      </rPr>
      <t xml:space="preserve"> e</t>
    </r>
    <r>
      <rPr>
        <vertAlign val="superscript"/>
        <sz val="11"/>
        <color theme="1"/>
        <rFont val="Calibri"/>
        <family val="2"/>
        <scheme val="minor"/>
      </rPr>
      <t>0.011(Tfuel-10)</t>
    </r>
    <r>
      <rPr>
        <sz val="11"/>
        <color theme="1"/>
        <rFont val="Calibri"/>
        <family val="2"/>
        <scheme val="minor"/>
      </rPr>
      <t xml:space="preserve"> e</t>
    </r>
    <r>
      <rPr>
        <vertAlign val="superscript"/>
        <sz val="11"/>
        <color theme="1"/>
        <rFont val="Calibri"/>
        <family val="2"/>
        <scheme val="minor"/>
      </rPr>
      <t>0.0062(Tambient-10)</t>
    </r>
  </si>
  <si>
    <r>
      <t>C</t>
    </r>
    <r>
      <rPr>
        <vertAlign val="subscript"/>
        <sz val="11"/>
        <color theme="1"/>
        <rFont val="Calibri"/>
        <family val="2"/>
        <scheme val="minor"/>
      </rPr>
      <t>fuel</t>
    </r>
  </si>
  <si>
    <t>% w/w</t>
  </si>
  <si>
    <r>
      <t>M</t>
    </r>
    <r>
      <rPr>
        <vertAlign val="subscript"/>
        <sz val="11"/>
        <color theme="1"/>
        <rFont val="Calibri"/>
        <family val="2"/>
        <scheme val="minor"/>
      </rPr>
      <t>vaporised</t>
    </r>
    <r>
      <rPr>
        <sz val="11"/>
        <color theme="1"/>
        <rFont val="Calibri"/>
        <family val="2"/>
        <scheme val="minor"/>
      </rPr>
      <t xml:space="preserve"> = M</t>
    </r>
    <r>
      <rPr>
        <vertAlign val="subscript"/>
        <sz val="11"/>
        <color theme="1"/>
        <rFont val="Calibri"/>
        <family val="2"/>
        <scheme val="minor"/>
      </rPr>
      <t>air</t>
    </r>
    <r>
      <rPr>
        <sz val="11"/>
        <color theme="1"/>
        <rFont val="Calibri"/>
        <family val="2"/>
        <scheme val="minor"/>
      </rPr>
      <t xml:space="preserve"> C</t>
    </r>
    <r>
      <rPr>
        <vertAlign val="subscript"/>
        <sz val="11"/>
        <color theme="1"/>
        <rFont val="Calibri"/>
        <family val="2"/>
        <scheme val="minor"/>
      </rPr>
      <t>fuel</t>
    </r>
    <r>
      <rPr>
        <sz val="11"/>
        <color theme="1"/>
        <rFont val="Calibri"/>
        <family val="2"/>
        <scheme val="minor"/>
      </rPr>
      <t xml:space="preserve"> / (100 - C</t>
    </r>
    <r>
      <rPr>
        <vertAlign val="subscript"/>
        <sz val="11"/>
        <color theme="1"/>
        <rFont val="Calibri"/>
        <family val="2"/>
        <scheme val="minor"/>
      </rPr>
      <t>fuel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</si>
  <si>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bscript"/>
        <sz val="11"/>
        <color theme="1"/>
        <rFont val="Calibri"/>
        <family val="2"/>
        <scheme val="minor"/>
      </rPr>
      <t>vaporised</t>
    </r>
  </si>
  <si>
    <t>Mass Splashed</t>
  </si>
  <si>
    <t>Mass Vaporised</t>
  </si>
  <si>
    <r>
      <t>M</t>
    </r>
    <r>
      <rPr>
        <vertAlign val="subscript"/>
        <sz val="11"/>
        <color theme="1"/>
        <rFont val="Calibri"/>
        <family val="2"/>
        <scheme val="minor"/>
      </rPr>
      <t>splash</t>
    </r>
    <r>
      <rPr>
        <sz val="11"/>
        <color theme="1"/>
        <rFont val="Calibri"/>
        <family val="2"/>
        <scheme val="minor"/>
      </rPr>
      <t xml:space="preserve"> = 0.02 F</t>
    </r>
  </si>
  <si>
    <r>
      <t>M</t>
    </r>
    <r>
      <rPr>
        <vertAlign val="subscript"/>
        <sz val="11"/>
        <color theme="1"/>
        <rFont val="Calibri"/>
        <family val="2"/>
        <scheme val="minor"/>
      </rPr>
      <t>splash</t>
    </r>
  </si>
  <si>
    <t>Total Mass Addition Rate to Cloud</t>
  </si>
  <si>
    <t>Volume Addition Rate to Cloud</t>
  </si>
  <si>
    <r>
      <t>V</t>
    </r>
    <r>
      <rPr>
        <vertAlign val="subscript"/>
        <sz val="11"/>
        <color theme="1"/>
        <rFont val="Calibri"/>
        <family val="2"/>
        <scheme val="minor"/>
      </rPr>
      <t>cloud</t>
    </r>
    <r>
      <rPr>
        <sz val="11"/>
        <color theme="1"/>
        <rFont val="Calibri"/>
        <family val="2"/>
        <scheme val="minor"/>
      </rPr>
      <t xml:space="preserve"> = M</t>
    </r>
    <r>
      <rPr>
        <vertAlign val="subscript"/>
        <sz val="11"/>
        <color theme="1"/>
        <rFont val="Calibri"/>
        <family val="2"/>
        <scheme val="minor"/>
      </rPr>
      <t>cloud</t>
    </r>
    <r>
      <rPr>
        <sz val="11"/>
        <color theme="1"/>
        <rFont val="Calibri"/>
        <family val="2"/>
        <scheme val="minor"/>
      </rPr>
      <t xml:space="preserve"> / Density</t>
    </r>
    <r>
      <rPr>
        <vertAlign val="subscript"/>
        <sz val="11"/>
        <color theme="1"/>
        <rFont val="Calibri"/>
        <family val="2"/>
        <scheme val="minor"/>
      </rPr>
      <t>ambient</t>
    </r>
  </si>
  <si>
    <r>
      <t>V</t>
    </r>
    <r>
      <rPr>
        <vertAlign val="subscript"/>
        <sz val="11"/>
        <color theme="1"/>
        <rFont val="Calibri"/>
        <family val="2"/>
        <scheme val="minor"/>
      </rPr>
      <t>cloud</t>
    </r>
  </si>
  <si>
    <t>m3/s</t>
  </si>
  <si>
    <t>Concentration of Fuel Vapour in Cloud</t>
  </si>
  <si>
    <r>
      <t>M</t>
    </r>
    <r>
      <rPr>
        <vertAlign val="subscript"/>
        <sz val="11"/>
        <color theme="1"/>
        <rFont val="Calibri"/>
        <family val="2"/>
        <scheme val="minor"/>
      </rPr>
      <t>cloud</t>
    </r>
    <r>
      <rPr>
        <sz val="11"/>
        <color theme="1"/>
        <rFont val="Calibri"/>
        <family val="2"/>
        <scheme val="minor"/>
      </rPr>
      <t xml:space="preserve"> = 2 (M</t>
    </r>
    <r>
      <rPr>
        <vertAlign val="subscript"/>
        <sz val="11"/>
        <color theme="1"/>
        <rFont val="Calibri"/>
        <family val="2"/>
        <scheme val="minor"/>
      </rPr>
      <t>air</t>
    </r>
    <r>
      <rPr>
        <sz val="11"/>
        <color theme="1"/>
        <rFont val="Calibri"/>
        <family val="2"/>
        <scheme val="minor"/>
      </rPr>
      <t xml:space="preserve"> + M</t>
    </r>
    <r>
      <rPr>
        <vertAlign val="subscript"/>
        <sz val="11"/>
        <color theme="1"/>
        <rFont val="Calibri"/>
        <family val="2"/>
        <scheme val="minor"/>
      </rPr>
      <t>vaporised</t>
    </r>
    <r>
      <rPr>
        <sz val="11"/>
        <color theme="1"/>
        <rFont val="Calibri"/>
        <family val="2"/>
        <scheme val="minor"/>
      </rPr>
      <t xml:space="preserve"> + M</t>
    </r>
    <r>
      <rPr>
        <vertAlign val="subscript"/>
        <sz val="11"/>
        <color theme="1"/>
        <rFont val="Calibri"/>
        <family val="2"/>
        <scheme val="minor"/>
      </rPr>
      <t>splash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</si>
  <si>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bscript"/>
        <sz val="11"/>
        <color theme="1"/>
        <rFont val="Calibri"/>
        <family val="2"/>
        <scheme val="minor"/>
      </rPr>
      <t>cloud</t>
    </r>
  </si>
  <si>
    <r>
      <t>C</t>
    </r>
    <r>
      <rPr>
        <vertAlign val="subscript"/>
        <sz val="11"/>
        <color theme="1"/>
        <rFont val="Calibri"/>
        <family val="2"/>
        <scheme val="minor"/>
      </rPr>
      <t>cloud</t>
    </r>
    <r>
      <rPr>
        <sz val="11"/>
        <color theme="1"/>
        <rFont val="Calibri"/>
        <family val="2"/>
        <scheme val="minor"/>
      </rPr>
      <t xml:space="preserve"> = (M</t>
    </r>
    <r>
      <rPr>
        <vertAlign val="subscript"/>
        <sz val="11"/>
        <color theme="1"/>
        <rFont val="Calibri"/>
        <family val="2"/>
        <scheme val="minor"/>
      </rPr>
      <t>vapourised</t>
    </r>
    <r>
      <rPr>
        <sz val="11"/>
        <color theme="1"/>
        <rFont val="Calibri"/>
        <family val="2"/>
        <scheme val="minor"/>
      </rPr>
      <t xml:space="preserve"> + M</t>
    </r>
    <r>
      <rPr>
        <vertAlign val="subscript"/>
        <sz val="11"/>
        <color theme="1"/>
        <rFont val="Calibri"/>
        <family val="2"/>
        <scheme val="minor"/>
      </rPr>
      <t>splash</t>
    </r>
    <r>
      <rPr>
        <sz val="11"/>
        <color theme="1"/>
        <rFont val="Calibri"/>
        <family val="2"/>
        <scheme val="minor"/>
      </rPr>
      <t>) / V</t>
    </r>
    <r>
      <rPr>
        <vertAlign val="subscript"/>
        <sz val="11"/>
        <color theme="1"/>
        <rFont val="Calibri"/>
        <family val="2"/>
        <scheme val="minor"/>
      </rPr>
      <t>cloud</t>
    </r>
  </si>
  <si>
    <r>
      <t>C</t>
    </r>
    <r>
      <rPr>
        <vertAlign val="subscript"/>
        <sz val="11"/>
        <color theme="1"/>
        <rFont val="Calibri"/>
        <family val="2"/>
        <scheme val="minor"/>
      </rPr>
      <t>cloud</t>
    </r>
  </si>
  <si>
    <t>kg/m3</t>
  </si>
  <si>
    <t>Range to which cloud may hinder escape</t>
  </si>
  <si>
    <r>
      <t>R</t>
    </r>
    <r>
      <rPr>
        <vertAlign val="subscript"/>
        <sz val="11"/>
        <color theme="1"/>
        <rFont val="Calibri"/>
        <family val="2"/>
        <scheme val="minor"/>
      </rPr>
      <t>escape</t>
    </r>
    <r>
      <rPr>
        <sz val="11"/>
        <color theme="1"/>
        <rFont val="Calibri"/>
        <family val="2"/>
        <scheme val="minor"/>
      </rPr>
      <t xml:space="preserve"> = (1/2pi V</t>
    </r>
    <r>
      <rPr>
        <vertAlign val="subscript"/>
        <sz val="11"/>
        <color theme="1"/>
        <rFont val="Calibri"/>
        <family val="2"/>
        <scheme val="minor"/>
      </rPr>
      <t>cloud</t>
    </r>
    <r>
      <rPr>
        <sz val="11"/>
        <color theme="1"/>
        <rFont val="Calibri"/>
        <family val="2"/>
        <scheme val="minor"/>
      </rPr>
      <t xml:space="preserve"> T)</t>
    </r>
    <r>
      <rPr>
        <vertAlign val="superscript"/>
        <sz val="11"/>
        <color theme="1"/>
        <rFont val="Calibri"/>
        <family val="2"/>
        <scheme val="minor"/>
      </rPr>
      <t>1/2</t>
    </r>
  </si>
  <si>
    <r>
      <t>R</t>
    </r>
    <r>
      <rPr>
        <vertAlign val="subscript"/>
        <sz val="11"/>
        <color theme="1"/>
        <rFont val="Calibri"/>
        <family val="2"/>
        <scheme val="minor"/>
      </rPr>
      <t>escape</t>
    </r>
  </si>
  <si>
    <r>
      <t>R</t>
    </r>
    <r>
      <rPr>
        <vertAlign val="subscript"/>
        <sz val="11"/>
        <color theme="1"/>
        <rFont val="Calibri"/>
        <family val="2"/>
        <scheme val="minor"/>
      </rPr>
      <t>ignition</t>
    </r>
    <r>
      <rPr>
        <sz val="11"/>
        <color theme="1"/>
        <rFont val="Calibri"/>
        <family val="2"/>
        <scheme val="minor"/>
      </rPr>
      <t xml:space="preserve"> = (1/pi V</t>
    </r>
    <r>
      <rPr>
        <vertAlign val="subscript"/>
        <sz val="11"/>
        <color theme="1"/>
        <rFont val="Calibri"/>
        <family val="2"/>
        <scheme val="minor"/>
      </rPr>
      <t>cloud</t>
    </r>
    <r>
      <rPr>
        <sz val="11"/>
        <color theme="1"/>
        <rFont val="Calibri"/>
        <family val="2"/>
        <scheme val="minor"/>
      </rPr>
      <t xml:space="preserve"> T)</t>
    </r>
    <r>
      <rPr>
        <vertAlign val="superscript"/>
        <sz val="11"/>
        <color theme="1"/>
        <rFont val="Calibri"/>
        <family val="2"/>
        <scheme val="minor"/>
      </rPr>
      <t>1/2</t>
    </r>
  </si>
  <si>
    <r>
      <t>R</t>
    </r>
    <r>
      <rPr>
        <vertAlign val="subscript"/>
        <sz val="11"/>
        <color theme="1"/>
        <rFont val="Calibri"/>
        <family val="2"/>
        <scheme val="minor"/>
      </rPr>
      <t>ignition</t>
    </r>
  </si>
  <si>
    <t>Duration of release, T</t>
  </si>
  <si>
    <t>Range to which low level cloud might be ignited</t>
  </si>
  <si>
    <r>
      <t>Density</t>
    </r>
    <r>
      <rPr>
        <vertAlign val="subscript"/>
        <sz val="11"/>
        <color theme="1"/>
        <rFont val="Calibri"/>
        <family val="2"/>
        <scheme val="minor"/>
      </rPr>
      <t xml:space="preserve">ambient </t>
    </r>
    <r>
      <rPr>
        <sz val="11"/>
        <color theme="1"/>
        <rFont val="Calibri"/>
        <family val="2"/>
        <scheme val="minor"/>
      </rPr>
      <t>(air)</t>
    </r>
  </si>
  <si>
    <t>Range to which cloud may hinder escape after 5mins</t>
  </si>
  <si>
    <t>Concentration at the Tank Foot (only for gasoline use)</t>
  </si>
  <si>
    <t>Concentration at the Tank Foot (Calculated for Methanol)</t>
  </si>
  <si>
    <t>N/A</t>
  </si>
  <si>
    <t>Document Reference:</t>
  </si>
  <si>
    <t>Document Revision:</t>
  </si>
  <si>
    <t>Complete For:</t>
  </si>
  <si>
    <t>CDOIF</t>
  </si>
  <si>
    <t>Forum</t>
  </si>
  <si>
    <t>Chemical and Downstream Oil Industry</t>
  </si>
  <si>
    <t>Guideline</t>
  </si>
  <si>
    <t xml:space="preserve">Process Safety Leadership Group - </t>
  </si>
  <si>
    <t>Other Products in Scope</t>
  </si>
  <si>
    <t>&lt;Enter Substance&gt;</t>
  </si>
  <si>
    <t>NOTE: Enter data in orange cells only</t>
  </si>
  <si>
    <t>scope - Appendix 1</t>
  </si>
  <si>
    <t>CDOIF Guideline - PSLG other products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</si>
</sst>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  <font>
      <b/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3"/>
  <sheetViews>
    <sheetView tabSelected="1" workbookViewId="0">
      <selection activeCell="K12" sqref="K12"/>
    </sheetView>
  </sheetViews>
  <sheetFormatPr defaultRowHeight="15" x14ac:dyDescent="0.25"/>
  <sheetData>
    <row r="3" spans="2:9" ht="35.25" x14ac:dyDescent="0.5">
      <c r="E3" s="24" t="s">
        <v>47</v>
      </c>
    </row>
    <row r="4" spans="2:9" x14ac:dyDescent="0.25">
      <c r="E4" s="14"/>
    </row>
    <row r="5" spans="2:9" x14ac:dyDescent="0.25">
      <c r="E5" s="14"/>
    </row>
    <row r="6" spans="2:9" ht="27" x14ac:dyDescent="0.35">
      <c r="B6" s="15"/>
      <c r="C6" s="15"/>
      <c r="D6" s="15"/>
      <c r="E6" s="16" t="s">
        <v>49</v>
      </c>
      <c r="F6" s="15"/>
      <c r="G6" s="15"/>
      <c r="H6" s="15"/>
      <c r="I6" s="15"/>
    </row>
    <row r="7" spans="2:9" ht="27" x14ac:dyDescent="0.35">
      <c r="B7" s="15"/>
      <c r="C7" s="15"/>
      <c r="D7" s="15"/>
      <c r="E7" s="16" t="s">
        <v>48</v>
      </c>
      <c r="F7" s="15"/>
      <c r="G7" s="15"/>
      <c r="H7" s="15"/>
      <c r="I7" s="15"/>
    </row>
    <row r="8" spans="2:9" x14ac:dyDescent="0.25">
      <c r="B8" s="15"/>
      <c r="C8" s="15"/>
      <c r="D8" s="15"/>
      <c r="E8" s="17"/>
      <c r="F8" s="15"/>
      <c r="G8" s="15"/>
      <c r="H8" s="15"/>
      <c r="I8" s="15"/>
    </row>
    <row r="9" spans="2:9" x14ac:dyDescent="0.25">
      <c r="B9" s="15"/>
      <c r="C9" s="15"/>
      <c r="D9" s="15"/>
      <c r="E9" s="17"/>
      <c r="F9" s="15"/>
      <c r="G9" s="15"/>
      <c r="H9" s="15"/>
      <c r="I9" s="15"/>
    </row>
    <row r="10" spans="2:9" x14ac:dyDescent="0.25">
      <c r="B10" s="15"/>
      <c r="C10" s="15"/>
      <c r="D10" s="15"/>
      <c r="E10" s="17"/>
      <c r="F10" s="15"/>
      <c r="G10" s="15"/>
      <c r="H10" s="15"/>
      <c r="I10" s="15"/>
    </row>
    <row r="11" spans="2:9" ht="27" x14ac:dyDescent="0.35">
      <c r="B11" s="15"/>
      <c r="C11" s="15"/>
      <c r="D11" s="15"/>
      <c r="E11" s="16" t="s">
        <v>50</v>
      </c>
      <c r="F11" s="15"/>
      <c r="G11" s="15"/>
      <c r="H11" s="15"/>
      <c r="I11" s="15"/>
    </row>
    <row r="12" spans="2:9" ht="27" x14ac:dyDescent="0.35">
      <c r="B12" s="15"/>
      <c r="C12" s="15"/>
      <c r="D12" s="15"/>
      <c r="E12" s="16"/>
      <c r="F12" s="15"/>
      <c r="G12" s="15"/>
      <c r="H12" s="15"/>
      <c r="I12" s="15"/>
    </row>
    <row r="13" spans="2:9" ht="27" x14ac:dyDescent="0.35">
      <c r="B13" s="15"/>
      <c r="C13" s="15"/>
      <c r="D13" s="15"/>
      <c r="E13" s="16" t="s">
        <v>51</v>
      </c>
      <c r="F13" s="15"/>
      <c r="G13" s="15"/>
      <c r="H13" s="15"/>
      <c r="I13" s="15"/>
    </row>
    <row r="14" spans="2:9" ht="27" x14ac:dyDescent="0.35">
      <c r="B14" s="15"/>
      <c r="C14" s="15"/>
      <c r="D14" s="15"/>
      <c r="E14" s="16" t="s">
        <v>52</v>
      </c>
      <c r="F14" s="15"/>
      <c r="G14" s="15"/>
      <c r="H14" s="15"/>
      <c r="I14" s="15"/>
    </row>
    <row r="15" spans="2:9" x14ac:dyDescent="0.25">
      <c r="B15" s="15"/>
      <c r="C15" s="15"/>
      <c r="D15" s="15"/>
      <c r="E15" s="15"/>
      <c r="F15" s="15"/>
      <c r="G15" s="15"/>
      <c r="H15" s="15"/>
      <c r="I15" s="15"/>
    </row>
    <row r="16" spans="2:9" x14ac:dyDescent="0.25">
      <c r="B16" s="15"/>
      <c r="C16" s="15"/>
      <c r="D16" s="15"/>
      <c r="E16" s="15"/>
      <c r="F16" s="15"/>
      <c r="G16" s="15"/>
      <c r="H16" s="15"/>
      <c r="I16" s="15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ht="15.75" x14ac:dyDescent="0.25">
      <c r="B18" s="18" t="s">
        <v>44</v>
      </c>
      <c r="C18" s="19"/>
      <c r="D18" s="19"/>
      <c r="E18" s="20" t="s">
        <v>56</v>
      </c>
      <c r="F18" s="15"/>
      <c r="G18" s="15"/>
      <c r="H18" s="15"/>
      <c r="I18" s="15"/>
    </row>
    <row r="19" spans="2:9" ht="15.75" x14ac:dyDescent="0.25">
      <c r="B19" s="18"/>
      <c r="C19" s="19"/>
      <c r="D19" s="19"/>
      <c r="E19" s="20" t="s">
        <v>55</v>
      </c>
      <c r="F19" s="15"/>
      <c r="G19" s="15"/>
      <c r="H19" s="15"/>
      <c r="I19" s="15"/>
    </row>
    <row r="20" spans="2:9" ht="15.75" x14ac:dyDescent="0.25">
      <c r="B20" s="18" t="s">
        <v>45</v>
      </c>
      <c r="C20" s="19"/>
      <c r="D20" s="19"/>
      <c r="E20" s="20">
        <v>1</v>
      </c>
      <c r="F20" s="15"/>
      <c r="G20" s="15"/>
      <c r="H20" s="15"/>
      <c r="I20" s="15"/>
    </row>
    <row r="21" spans="2:9" x14ac:dyDescent="0.25">
      <c r="B21" s="15"/>
      <c r="C21" s="15"/>
      <c r="D21" s="21"/>
      <c r="E21" s="15"/>
      <c r="F21" s="15"/>
      <c r="G21" s="15"/>
      <c r="H21" s="15"/>
      <c r="I21" s="15"/>
    </row>
    <row r="22" spans="2:9" x14ac:dyDescent="0.25">
      <c r="B22" s="15"/>
      <c r="C22" s="15"/>
      <c r="D22" s="15"/>
      <c r="E22" s="22"/>
      <c r="F22" s="15"/>
      <c r="G22" s="15"/>
      <c r="H22" s="15"/>
      <c r="I22" s="15"/>
    </row>
    <row r="23" spans="2:9" ht="15.75" x14ac:dyDescent="0.25">
      <c r="B23" s="18" t="s">
        <v>46</v>
      </c>
      <c r="C23" s="15"/>
      <c r="D23" s="23" t="s">
        <v>53</v>
      </c>
      <c r="E23" s="15"/>
      <c r="F23" s="15"/>
      <c r="G23" s="15"/>
      <c r="H23" s="15"/>
      <c r="I23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8"/>
  <sheetViews>
    <sheetView workbookViewId="0">
      <selection activeCell="J19" sqref="J19"/>
    </sheetView>
  </sheetViews>
  <sheetFormatPr defaultRowHeight="15" x14ac:dyDescent="0.25"/>
  <cols>
    <col min="5" max="5" width="9.140625" style="1"/>
  </cols>
  <sheetData>
    <row r="1" spans="2:6" x14ac:dyDescent="0.25">
      <c r="B1" s="3" t="s">
        <v>54</v>
      </c>
    </row>
    <row r="3" spans="2:6" x14ac:dyDescent="0.25">
      <c r="B3" s="10" t="s">
        <v>2</v>
      </c>
      <c r="C3" s="10"/>
      <c r="D3" s="10"/>
      <c r="E3" s="11">
        <v>0</v>
      </c>
      <c r="F3" t="s">
        <v>6</v>
      </c>
    </row>
    <row r="4" spans="2:6" x14ac:dyDescent="0.25">
      <c r="B4" s="10" t="s">
        <v>1</v>
      </c>
      <c r="C4" s="10"/>
      <c r="D4" s="10"/>
      <c r="E4" s="11">
        <v>0</v>
      </c>
      <c r="F4" t="s">
        <v>6</v>
      </c>
    </row>
    <row r="5" spans="2:6" x14ac:dyDescent="0.25">
      <c r="B5" s="10" t="s">
        <v>3</v>
      </c>
      <c r="C5" s="10"/>
      <c r="D5" s="10"/>
      <c r="E5" s="11">
        <v>0</v>
      </c>
      <c r="F5" t="s">
        <v>7</v>
      </c>
    </row>
    <row r="6" spans="2:6" ht="18" x14ac:dyDescent="0.35">
      <c r="B6" s="10" t="s">
        <v>4</v>
      </c>
      <c r="C6" s="10"/>
      <c r="D6" s="10"/>
      <c r="E6" s="11">
        <v>0</v>
      </c>
      <c r="F6" t="s">
        <v>8</v>
      </c>
    </row>
    <row r="7" spans="2:6" ht="18" x14ac:dyDescent="0.35">
      <c r="B7" s="10" t="s">
        <v>5</v>
      </c>
      <c r="C7" s="10"/>
      <c r="D7" s="10"/>
      <c r="E7" s="11">
        <v>0</v>
      </c>
      <c r="F7" t="s">
        <v>8</v>
      </c>
    </row>
    <row r="8" spans="2:6" x14ac:dyDescent="0.25">
      <c r="B8" s="10" t="s">
        <v>37</v>
      </c>
      <c r="C8" s="10"/>
      <c r="D8" s="10"/>
      <c r="E8" s="12">
        <v>0</v>
      </c>
      <c r="F8" t="s">
        <v>9</v>
      </c>
    </row>
    <row r="9" spans="2:6" ht="18" x14ac:dyDescent="0.35">
      <c r="B9" s="9" t="s">
        <v>39</v>
      </c>
      <c r="C9" s="9"/>
      <c r="D9" s="9"/>
      <c r="E9" s="13">
        <v>0</v>
      </c>
      <c r="F9" t="s">
        <v>31</v>
      </c>
    </row>
    <row r="11" spans="2:6" x14ac:dyDescent="0.25">
      <c r="B11" s="3" t="s">
        <v>0</v>
      </c>
    </row>
    <row r="13" spans="2:6" ht="18.75" x14ac:dyDescent="0.35">
      <c r="B13" t="s">
        <v>10</v>
      </c>
    </row>
    <row r="15" spans="2:6" ht="18" x14ac:dyDescent="0.35">
      <c r="B15" t="s">
        <v>11</v>
      </c>
      <c r="C15" s="4">
        <f>90*(E3/25)^0.75*(E4/10)^0.45*(E5/115)^0.25</f>
        <v>0</v>
      </c>
      <c r="D15" t="s">
        <v>7</v>
      </c>
    </row>
    <row r="18" spans="2:4" x14ac:dyDescent="0.25">
      <c r="B18" s="3" t="s">
        <v>41</v>
      </c>
    </row>
    <row r="20" spans="2:4" ht="18.75" x14ac:dyDescent="0.35">
      <c r="B20" t="s">
        <v>12</v>
      </c>
    </row>
    <row r="22" spans="2:4" ht="18" x14ac:dyDescent="0.35">
      <c r="B22" t="s">
        <v>13</v>
      </c>
      <c r="C22" s="4" t="e">
        <f>17*((1.28*C15/E5)^-0.42*EXP(0.011*(E6-10))*EXP(0.0062*(E7-10)))</f>
        <v>#DIV/0!</v>
      </c>
      <c r="D22" t="s">
        <v>14</v>
      </c>
    </row>
    <row r="25" spans="2:4" x14ac:dyDescent="0.25">
      <c r="B25" s="3" t="s">
        <v>18</v>
      </c>
    </row>
    <row r="27" spans="2:4" ht="18" x14ac:dyDescent="0.35">
      <c r="B27" t="s">
        <v>15</v>
      </c>
    </row>
    <row r="29" spans="2:4" ht="18" x14ac:dyDescent="0.35">
      <c r="B29" t="s">
        <v>16</v>
      </c>
      <c r="C29" s="4" t="e">
        <f>C15*C22/(100-C22)</f>
        <v>#DIV/0!</v>
      </c>
      <c r="D29" t="s">
        <v>7</v>
      </c>
    </row>
    <row r="32" spans="2:4" x14ac:dyDescent="0.25">
      <c r="B32" s="3" t="s">
        <v>17</v>
      </c>
    </row>
    <row r="34" spans="2:4" ht="18" x14ac:dyDescent="0.35">
      <c r="B34" t="s">
        <v>19</v>
      </c>
    </row>
    <row r="36" spans="2:4" ht="18" x14ac:dyDescent="0.35">
      <c r="B36" t="s">
        <v>20</v>
      </c>
      <c r="C36" s="1">
        <f>0.02*E5</f>
        <v>0</v>
      </c>
      <c r="D36" t="s">
        <v>7</v>
      </c>
    </row>
    <row r="37" spans="2:4" x14ac:dyDescent="0.25">
      <c r="C37" s="1"/>
    </row>
    <row r="38" spans="2:4" x14ac:dyDescent="0.25">
      <c r="C38" s="1"/>
    </row>
    <row r="39" spans="2:4" x14ac:dyDescent="0.25">
      <c r="B39" s="3" t="s">
        <v>21</v>
      </c>
      <c r="C39" s="1"/>
    </row>
    <row r="41" spans="2:4" ht="18" x14ac:dyDescent="0.35">
      <c r="B41" t="s">
        <v>27</v>
      </c>
    </row>
    <row r="43" spans="2:4" ht="18" x14ac:dyDescent="0.35">
      <c r="B43" t="s">
        <v>28</v>
      </c>
      <c r="C43" s="4" t="e">
        <f>2*(C15+C29+C36)</f>
        <v>#DIV/0!</v>
      </c>
      <c r="D43" t="s">
        <v>7</v>
      </c>
    </row>
    <row r="46" spans="2:4" x14ac:dyDescent="0.25">
      <c r="B46" s="3" t="s">
        <v>22</v>
      </c>
    </row>
    <row r="48" spans="2:4" ht="18" x14ac:dyDescent="0.35">
      <c r="B48" t="s">
        <v>23</v>
      </c>
    </row>
    <row r="50" spans="2:4" ht="18" x14ac:dyDescent="0.35">
      <c r="B50" t="s">
        <v>24</v>
      </c>
      <c r="C50" s="4" t="e">
        <f>C43/E9</f>
        <v>#DIV/0!</v>
      </c>
      <c r="D50" t="s">
        <v>25</v>
      </c>
    </row>
    <row r="53" spans="2:4" x14ac:dyDescent="0.25">
      <c r="B53" s="3" t="s">
        <v>26</v>
      </c>
    </row>
    <row r="55" spans="2:4" ht="18" x14ac:dyDescent="0.35">
      <c r="B55" t="s">
        <v>29</v>
      </c>
    </row>
    <row r="57" spans="2:4" ht="18" x14ac:dyDescent="0.35">
      <c r="B57" t="s">
        <v>30</v>
      </c>
      <c r="C57" s="4" t="e">
        <f>(C29+C36)/C50</f>
        <v>#DIV/0!</v>
      </c>
      <c r="D57" t="s">
        <v>31</v>
      </c>
    </row>
    <row r="60" spans="2:4" x14ac:dyDescent="0.25">
      <c r="B60" s="3" t="s">
        <v>32</v>
      </c>
    </row>
    <row r="62" spans="2:4" ht="18.75" x14ac:dyDescent="0.35">
      <c r="B62" t="s">
        <v>33</v>
      </c>
    </row>
    <row r="64" spans="2:4" ht="18" x14ac:dyDescent="0.35">
      <c r="B64" t="s">
        <v>34</v>
      </c>
      <c r="C64" s="5" t="e">
        <f>(1/(2*PI())*C50*E8)^0.5</f>
        <v>#DIV/0!</v>
      </c>
      <c r="D64" t="s">
        <v>6</v>
      </c>
    </row>
    <row r="67" spans="2:4" x14ac:dyDescent="0.25">
      <c r="B67" s="3" t="s">
        <v>38</v>
      </c>
    </row>
    <row r="69" spans="2:4" ht="18.75" x14ac:dyDescent="0.35">
      <c r="B69" t="s">
        <v>35</v>
      </c>
    </row>
    <row r="71" spans="2:4" ht="18" x14ac:dyDescent="0.35">
      <c r="B71" t="s">
        <v>36</v>
      </c>
      <c r="C71" s="5" t="e">
        <f>(1/PI()*C50*E8)^0.5</f>
        <v>#DIV/0!</v>
      </c>
      <c r="D71" t="s">
        <v>6</v>
      </c>
    </row>
    <row r="74" spans="2:4" x14ac:dyDescent="0.25">
      <c r="B74" s="3" t="s">
        <v>40</v>
      </c>
    </row>
    <row r="76" spans="2:4" ht="18.75" x14ac:dyDescent="0.35">
      <c r="B76" t="s">
        <v>33</v>
      </c>
    </row>
    <row r="78" spans="2:4" ht="18" x14ac:dyDescent="0.35">
      <c r="B78" t="s">
        <v>34</v>
      </c>
      <c r="C78" s="5" t="e">
        <f>(1/(2*PI())*C50*300)^0.5</f>
        <v>#DIV/0!</v>
      </c>
      <c r="D78" t="s">
        <v>6</v>
      </c>
    </row>
  </sheetData>
  <mergeCells count="6"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8"/>
  <sheetViews>
    <sheetView workbookViewId="0">
      <selection activeCell="E3" sqref="E3"/>
    </sheetView>
  </sheetViews>
  <sheetFormatPr defaultRowHeight="15" x14ac:dyDescent="0.25"/>
  <cols>
    <col min="5" max="5" width="9.140625" style="1"/>
  </cols>
  <sheetData>
    <row r="3" spans="2:6" x14ac:dyDescent="0.25">
      <c r="B3" s="10" t="s">
        <v>2</v>
      </c>
      <c r="C3" s="10"/>
      <c r="D3" s="10"/>
      <c r="E3" s="1">
        <v>25</v>
      </c>
      <c r="F3" t="s">
        <v>6</v>
      </c>
    </row>
    <row r="4" spans="2:6" x14ac:dyDescent="0.25">
      <c r="B4" s="10" t="s">
        <v>1</v>
      </c>
      <c r="C4" s="10"/>
      <c r="D4" s="10"/>
      <c r="E4" s="1">
        <v>15</v>
      </c>
      <c r="F4" t="s">
        <v>6</v>
      </c>
    </row>
    <row r="5" spans="2:6" x14ac:dyDescent="0.25">
      <c r="B5" s="10" t="s">
        <v>3</v>
      </c>
      <c r="C5" s="10"/>
      <c r="D5" s="10"/>
      <c r="E5" s="1">
        <v>115</v>
      </c>
      <c r="F5" t="s">
        <v>7</v>
      </c>
    </row>
    <row r="6" spans="2:6" ht="18" x14ac:dyDescent="0.35">
      <c r="B6" s="10" t="s">
        <v>4</v>
      </c>
      <c r="C6" s="10"/>
      <c r="D6" s="10"/>
      <c r="E6" s="1">
        <v>14</v>
      </c>
      <c r="F6" t="s">
        <v>8</v>
      </c>
    </row>
    <row r="7" spans="2:6" ht="18" x14ac:dyDescent="0.35">
      <c r="B7" s="10" t="s">
        <v>5</v>
      </c>
      <c r="C7" s="10"/>
      <c r="D7" s="10"/>
      <c r="E7" s="1">
        <v>0</v>
      </c>
      <c r="F7" t="s">
        <v>8</v>
      </c>
    </row>
    <row r="8" spans="2:6" x14ac:dyDescent="0.25">
      <c r="B8" s="10" t="s">
        <v>37</v>
      </c>
      <c r="C8" s="10"/>
      <c r="D8" s="10"/>
      <c r="E8" s="5">
        <v>1400</v>
      </c>
      <c r="F8" t="s">
        <v>9</v>
      </c>
    </row>
    <row r="9" spans="2:6" ht="18" x14ac:dyDescent="0.35">
      <c r="B9" s="2" t="s">
        <v>39</v>
      </c>
      <c r="C9" s="2"/>
      <c r="D9" s="2"/>
      <c r="E9" s="6">
        <f>259/199</f>
        <v>1.3015075376884422</v>
      </c>
      <c r="F9" t="s">
        <v>31</v>
      </c>
    </row>
    <row r="11" spans="2:6" x14ac:dyDescent="0.25">
      <c r="B11" s="3" t="s">
        <v>0</v>
      </c>
    </row>
    <row r="13" spans="2:6" ht="18.75" x14ac:dyDescent="0.35">
      <c r="B13" t="s">
        <v>10</v>
      </c>
    </row>
    <row r="15" spans="2:6" ht="18" x14ac:dyDescent="0.35">
      <c r="B15" t="s">
        <v>11</v>
      </c>
      <c r="C15" s="4">
        <f>90*(E3/25)^0.75*(E4/10)^0.45*(E5/115)^0.25</f>
        <v>108.01487714488893</v>
      </c>
      <c r="D15" t="s">
        <v>7</v>
      </c>
    </row>
    <row r="18" spans="2:4" x14ac:dyDescent="0.25">
      <c r="B18" s="3" t="s">
        <v>41</v>
      </c>
    </row>
    <row r="20" spans="2:4" ht="18.75" x14ac:dyDescent="0.35">
      <c r="B20" t="s">
        <v>12</v>
      </c>
    </row>
    <row r="22" spans="2:4" ht="18" x14ac:dyDescent="0.35">
      <c r="B22" t="s">
        <v>13</v>
      </c>
      <c r="C22" s="4">
        <f>17*((1.28*C15/E5)^-0.42*EXP(0.011*(E6-10))*EXP(0.0062*(E7-10)))</f>
        <v>15.453733710633928</v>
      </c>
      <c r="D22" t="s">
        <v>14</v>
      </c>
    </row>
    <row r="25" spans="2:4" x14ac:dyDescent="0.25">
      <c r="B25" s="3" t="s">
        <v>18</v>
      </c>
    </row>
    <row r="27" spans="2:4" ht="18" x14ac:dyDescent="0.35">
      <c r="B27" t="s">
        <v>15</v>
      </c>
    </row>
    <row r="29" spans="2:4" ht="18" x14ac:dyDescent="0.35">
      <c r="B29" t="s">
        <v>16</v>
      </c>
      <c r="C29" s="4">
        <f>C15*C22/(100-C22)</f>
        <v>19.743428319718742</v>
      </c>
      <c r="D29" t="s">
        <v>7</v>
      </c>
    </row>
    <row r="32" spans="2:4" x14ac:dyDescent="0.25">
      <c r="B32" s="3" t="s">
        <v>17</v>
      </c>
    </row>
    <row r="34" spans="2:4" ht="18" x14ac:dyDescent="0.35">
      <c r="B34" t="s">
        <v>19</v>
      </c>
    </row>
    <row r="36" spans="2:4" ht="18" x14ac:dyDescent="0.35">
      <c r="B36" t="s">
        <v>20</v>
      </c>
      <c r="C36" s="1">
        <f>0.02*E5</f>
        <v>2.3000000000000003</v>
      </c>
      <c r="D36" t="s">
        <v>7</v>
      </c>
    </row>
    <row r="37" spans="2:4" x14ac:dyDescent="0.25">
      <c r="C37" s="1"/>
    </row>
    <row r="38" spans="2:4" x14ac:dyDescent="0.25">
      <c r="C38" s="1"/>
    </row>
    <row r="39" spans="2:4" x14ac:dyDescent="0.25">
      <c r="B39" s="3" t="s">
        <v>21</v>
      </c>
      <c r="C39" s="1"/>
    </row>
    <row r="41" spans="2:4" ht="18" x14ac:dyDescent="0.35">
      <c r="B41" t="s">
        <v>27</v>
      </c>
    </row>
    <row r="43" spans="2:4" ht="18" x14ac:dyDescent="0.35">
      <c r="B43" t="s">
        <v>28</v>
      </c>
      <c r="C43" s="4">
        <f>2*(C15+C29+C36)</f>
        <v>260.11661092921537</v>
      </c>
      <c r="D43" t="s">
        <v>7</v>
      </c>
    </row>
    <row r="46" spans="2:4" x14ac:dyDescent="0.25">
      <c r="B46" s="3" t="s">
        <v>22</v>
      </c>
    </row>
    <row r="48" spans="2:4" ht="18" x14ac:dyDescent="0.35">
      <c r="B48" t="s">
        <v>23</v>
      </c>
    </row>
    <row r="50" spans="2:4" ht="18" x14ac:dyDescent="0.35">
      <c r="B50" t="s">
        <v>24</v>
      </c>
      <c r="C50" s="4">
        <f>C43/E9</f>
        <v>199.857936582679</v>
      </c>
      <c r="D50" t="s">
        <v>25</v>
      </c>
    </row>
    <row r="53" spans="2:4" x14ac:dyDescent="0.25">
      <c r="B53" s="3" t="s">
        <v>26</v>
      </c>
    </row>
    <row r="55" spans="2:4" ht="18" x14ac:dyDescent="0.35">
      <c r="B55" t="s">
        <v>29</v>
      </c>
    </row>
    <row r="57" spans="2:4" ht="18" x14ac:dyDescent="0.35">
      <c r="B57" t="s">
        <v>30</v>
      </c>
      <c r="C57" s="4">
        <f>(C29+C36)/C50</f>
        <v>0.11029548636713569</v>
      </c>
      <c r="D57" t="s">
        <v>31</v>
      </c>
    </row>
    <row r="60" spans="2:4" x14ac:dyDescent="0.25">
      <c r="B60" s="3" t="s">
        <v>32</v>
      </c>
    </row>
    <row r="62" spans="2:4" ht="18.75" x14ac:dyDescent="0.35">
      <c r="B62" t="s">
        <v>33</v>
      </c>
    </row>
    <row r="64" spans="2:4" ht="18" x14ac:dyDescent="0.35">
      <c r="B64" t="s">
        <v>34</v>
      </c>
      <c r="C64" s="5">
        <f>(1/(2*PI())*C50*E8)^0.5</f>
        <v>211.02542484874155</v>
      </c>
      <c r="D64" t="s">
        <v>6</v>
      </c>
    </row>
    <row r="67" spans="2:4" x14ac:dyDescent="0.25">
      <c r="B67" s="3" t="s">
        <v>38</v>
      </c>
    </row>
    <row r="69" spans="2:4" ht="18.75" x14ac:dyDescent="0.35">
      <c r="B69" t="s">
        <v>35</v>
      </c>
    </row>
    <row r="71" spans="2:4" ht="18" x14ac:dyDescent="0.35">
      <c r="B71" t="s">
        <v>36</v>
      </c>
      <c r="C71" s="5">
        <f>(1/PI()*C50*E8)^0.5</f>
        <v>298.43501782663463</v>
      </c>
      <c r="D71" t="s">
        <v>6</v>
      </c>
    </row>
    <row r="74" spans="2:4" x14ac:dyDescent="0.25">
      <c r="B74" s="3" t="s">
        <v>40</v>
      </c>
    </row>
    <row r="76" spans="2:4" ht="18.75" x14ac:dyDescent="0.35">
      <c r="B76" t="s">
        <v>33</v>
      </c>
    </row>
    <row r="78" spans="2:4" ht="18" x14ac:dyDescent="0.35">
      <c r="B78" t="s">
        <v>34</v>
      </c>
      <c r="C78" s="5">
        <f>(1/(2*PI())*C50*300)^0.5</f>
        <v>97.685789944003474</v>
      </c>
      <c r="D78" t="s">
        <v>6</v>
      </c>
    </row>
  </sheetData>
  <sheetProtection sheet="1" objects="1" scenarios="1"/>
  <mergeCells count="6">
    <mergeCell ref="B8:D8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76"/>
  <sheetViews>
    <sheetView workbookViewId="0">
      <selection activeCell="H11" sqref="H11"/>
    </sheetView>
  </sheetViews>
  <sheetFormatPr defaultRowHeight="15" x14ac:dyDescent="0.25"/>
  <cols>
    <col min="5" max="5" width="9.140625" style="1"/>
  </cols>
  <sheetData>
    <row r="3" spans="2:6" x14ac:dyDescent="0.25">
      <c r="B3" s="10" t="s">
        <v>2</v>
      </c>
      <c r="C3" s="10"/>
      <c r="D3" s="10"/>
      <c r="E3" s="1">
        <v>25</v>
      </c>
      <c r="F3" t="s">
        <v>6</v>
      </c>
    </row>
    <row r="4" spans="2:6" x14ac:dyDescent="0.25">
      <c r="B4" s="10" t="s">
        <v>1</v>
      </c>
      <c r="C4" s="10"/>
      <c r="D4" s="10"/>
      <c r="E4" s="1">
        <v>15</v>
      </c>
      <c r="F4" t="s">
        <v>6</v>
      </c>
    </row>
    <row r="5" spans="2:6" x14ac:dyDescent="0.25">
      <c r="B5" s="10" t="s">
        <v>3</v>
      </c>
      <c r="C5" s="10"/>
      <c r="D5" s="10"/>
      <c r="E5" s="1">
        <v>115</v>
      </c>
      <c r="F5" t="s">
        <v>7</v>
      </c>
    </row>
    <row r="6" spans="2:6" ht="18" x14ac:dyDescent="0.35">
      <c r="B6" s="10" t="s">
        <v>4</v>
      </c>
      <c r="C6" s="10"/>
      <c r="D6" s="10"/>
      <c r="E6" s="1">
        <v>14</v>
      </c>
      <c r="F6" t="s">
        <v>8</v>
      </c>
    </row>
    <row r="7" spans="2:6" ht="18" x14ac:dyDescent="0.35">
      <c r="B7" s="10" t="s">
        <v>5</v>
      </c>
      <c r="C7" s="10"/>
      <c r="D7" s="10"/>
      <c r="E7" s="1">
        <v>0</v>
      </c>
      <c r="F7" t="s">
        <v>8</v>
      </c>
    </row>
    <row r="8" spans="2:6" x14ac:dyDescent="0.25">
      <c r="B8" s="10" t="s">
        <v>37</v>
      </c>
      <c r="C8" s="10"/>
      <c r="D8" s="10"/>
      <c r="E8" s="5">
        <v>1400</v>
      </c>
      <c r="F8" t="s">
        <v>9</v>
      </c>
    </row>
    <row r="9" spans="2:6" ht="18" x14ac:dyDescent="0.35">
      <c r="B9" s="7" t="s">
        <v>39</v>
      </c>
      <c r="C9" s="7"/>
      <c r="D9" s="7"/>
      <c r="E9" s="6">
        <f>259/199</f>
        <v>1.3015075376884422</v>
      </c>
      <c r="F9" t="s">
        <v>31</v>
      </c>
    </row>
    <row r="11" spans="2:6" x14ac:dyDescent="0.25">
      <c r="B11" s="3" t="s">
        <v>0</v>
      </c>
    </row>
    <row r="13" spans="2:6" ht="18.75" x14ac:dyDescent="0.35">
      <c r="B13" t="s">
        <v>10</v>
      </c>
    </row>
    <row r="15" spans="2:6" ht="18" x14ac:dyDescent="0.35">
      <c r="B15" t="s">
        <v>11</v>
      </c>
      <c r="C15" s="4">
        <f>90*(E3/25)^0.75*(E4/10)^0.45*(E5/115)^0.25</f>
        <v>108.01487714488893</v>
      </c>
      <c r="D15" t="s">
        <v>7</v>
      </c>
    </row>
    <row r="18" spans="2:6" x14ac:dyDescent="0.25">
      <c r="B18" s="3" t="s">
        <v>42</v>
      </c>
    </row>
    <row r="20" spans="2:6" s="1" customFormat="1" ht="18" x14ac:dyDescent="0.35">
      <c r="B20" t="s">
        <v>13</v>
      </c>
      <c r="C20" s="4">
        <v>3.5</v>
      </c>
      <c r="D20" t="s">
        <v>14</v>
      </c>
      <c r="F20"/>
    </row>
    <row r="23" spans="2:6" s="1" customFormat="1" x14ac:dyDescent="0.25">
      <c r="B23" s="3" t="s">
        <v>18</v>
      </c>
      <c r="C23"/>
      <c r="D23"/>
      <c r="F23"/>
    </row>
    <row r="25" spans="2:6" s="1" customFormat="1" ht="18" x14ac:dyDescent="0.35">
      <c r="B25" t="s">
        <v>15</v>
      </c>
      <c r="C25"/>
      <c r="D25"/>
      <c r="F25"/>
    </row>
    <row r="27" spans="2:6" s="1" customFormat="1" ht="18" x14ac:dyDescent="0.35">
      <c r="B27" t="s">
        <v>16</v>
      </c>
      <c r="C27" s="4">
        <f>C15*C20/(100-C20)</f>
        <v>3.9176380311617747</v>
      </c>
      <c r="D27" t="s">
        <v>7</v>
      </c>
      <c r="F27"/>
    </row>
    <row r="30" spans="2:6" s="1" customFormat="1" x14ac:dyDescent="0.25">
      <c r="B30" s="3" t="s">
        <v>17</v>
      </c>
      <c r="C30"/>
      <c r="D30"/>
      <c r="F30"/>
    </row>
    <row r="32" spans="2:6" s="1" customFormat="1" ht="18" x14ac:dyDescent="0.35">
      <c r="B32" t="s">
        <v>19</v>
      </c>
      <c r="C32"/>
      <c r="D32"/>
      <c r="F32"/>
    </row>
    <row r="34" spans="2:6" s="1" customFormat="1" ht="18" x14ac:dyDescent="0.35">
      <c r="B34" t="s">
        <v>20</v>
      </c>
      <c r="C34" s="1">
        <f>0.02*E5</f>
        <v>2.3000000000000003</v>
      </c>
      <c r="D34" t="s">
        <v>7</v>
      </c>
      <c r="F34"/>
    </row>
    <row r="35" spans="2:6" s="1" customFormat="1" x14ac:dyDescent="0.25">
      <c r="B35"/>
      <c r="D35"/>
      <c r="F35"/>
    </row>
    <row r="36" spans="2:6" s="1" customFormat="1" x14ac:dyDescent="0.25">
      <c r="B36"/>
      <c r="D36"/>
      <c r="F36"/>
    </row>
    <row r="37" spans="2:6" s="1" customFormat="1" x14ac:dyDescent="0.25">
      <c r="B37" s="3" t="s">
        <v>21</v>
      </c>
      <c r="D37"/>
      <c r="F37"/>
    </row>
    <row r="39" spans="2:6" s="1" customFormat="1" ht="18" x14ac:dyDescent="0.35">
      <c r="B39" t="s">
        <v>27</v>
      </c>
      <c r="C39"/>
      <c r="D39"/>
      <c r="F39"/>
    </row>
    <row r="41" spans="2:6" s="1" customFormat="1" ht="18" x14ac:dyDescent="0.35">
      <c r="B41" t="s">
        <v>28</v>
      </c>
      <c r="C41" s="4">
        <f>2*(C15+C27+C34)</f>
        <v>228.46503035210139</v>
      </c>
      <c r="D41" t="s">
        <v>7</v>
      </c>
      <c r="F41"/>
    </row>
    <row r="44" spans="2:6" s="1" customFormat="1" x14ac:dyDescent="0.25">
      <c r="B44" s="3" t="s">
        <v>22</v>
      </c>
      <c r="C44"/>
      <c r="D44"/>
      <c r="F44"/>
    </row>
    <row r="46" spans="2:6" s="1" customFormat="1" ht="18" x14ac:dyDescent="0.35">
      <c r="B46" t="s">
        <v>23</v>
      </c>
      <c r="C46"/>
      <c r="D46"/>
      <c r="F46"/>
    </row>
    <row r="48" spans="2:6" s="1" customFormat="1" ht="18" x14ac:dyDescent="0.35">
      <c r="B48" t="s">
        <v>24</v>
      </c>
      <c r="C48" s="4">
        <f>C41/E9</f>
        <v>175.53876849447173</v>
      </c>
      <c r="D48" t="s">
        <v>25</v>
      </c>
      <c r="F48"/>
    </row>
    <row r="51" spans="2:6" s="1" customFormat="1" x14ac:dyDescent="0.25">
      <c r="B51" s="3" t="s">
        <v>26</v>
      </c>
      <c r="C51"/>
      <c r="D51"/>
      <c r="F51"/>
    </row>
    <row r="53" spans="2:6" s="1" customFormat="1" ht="18" x14ac:dyDescent="0.35">
      <c r="B53" t="s">
        <v>29</v>
      </c>
      <c r="C53"/>
      <c r="D53"/>
      <c r="F53"/>
    </row>
    <row r="55" spans="2:6" s="1" customFormat="1" ht="18" x14ac:dyDescent="0.35">
      <c r="B55" t="s">
        <v>30</v>
      </c>
      <c r="C55" s="8">
        <f>(C27+C34)/C48</f>
        <v>3.5420312472783398E-2</v>
      </c>
      <c r="D55" t="s">
        <v>31</v>
      </c>
      <c r="F55"/>
    </row>
    <row r="58" spans="2:6" s="1" customFormat="1" x14ac:dyDescent="0.25">
      <c r="B58" s="3" t="s">
        <v>32</v>
      </c>
      <c r="C58"/>
      <c r="D58"/>
      <c r="F58"/>
    </row>
    <row r="60" spans="2:6" s="1" customFormat="1" ht="18.75" x14ac:dyDescent="0.35">
      <c r="B60" t="s">
        <v>33</v>
      </c>
      <c r="C60"/>
      <c r="D60"/>
      <c r="F60"/>
    </row>
    <row r="62" spans="2:6" s="1" customFormat="1" ht="18" x14ac:dyDescent="0.35">
      <c r="B62" t="s">
        <v>34</v>
      </c>
      <c r="C62" s="5">
        <f>(1/(2*PI())*C48*E8)^0.5</f>
        <v>197.77008821918105</v>
      </c>
      <c r="D62" t="s">
        <v>6</v>
      </c>
      <c r="F62"/>
    </row>
    <row r="65" spans="2:6" s="1" customFormat="1" x14ac:dyDescent="0.25">
      <c r="B65" s="3" t="s">
        <v>38</v>
      </c>
      <c r="C65"/>
      <c r="D65"/>
      <c r="F65"/>
    </row>
    <row r="67" spans="2:6" s="1" customFormat="1" ht="18.75" x14ac:dyDescent="0.35">
      <c r="B67" t="s">
        <v>35</v>
      </c>
      <c r="C67"/>
      <c r="D67"/>
      <c r="F67"/>
    </row>
    <row r="69" spans="2:6" s="1" customFormat="1" ht="18" x14ac:dyDescent="0.35">
      <c r="B69" t="s">
        <v>36</v>
      </c>
      <c r="C69" s="5" t="s">
        <v>43</v>
      </c>
      <c r="D69" t="s">
        <v>6</v>
      </c>
      <c r="F69"/>
    </row>
    <row r="72" spans="2:6" s="1" customFormat="1" x14ac:dyDescent="0.25">
      <c r="B72" s="3" t="s">
        <v>40</v>
      </c>
      <c r="C72"/>
      <c r="D72"/>
      <c r="F72"/>
    </row>
    <row r="74" spans="2:6" s="1" customFormat="1" ht="18.75" x14ac:dyDescent="0.35">
      <c r="B74" t="s">
        <v>33</v>
      </c>
      <c r="C74"/>
      <c r="D74"/>
      <c r="F74"/>
    </row>
    <row r="76" spans="2:6" s="1" customFormat="1" ht="18" x14ac:dyDescent="0.35">
      <c r="B76" t="s">
        <v>34</v>
      </c>
      <c r="C76" s="5">
        <f>(1/(2*PI())*C48*300)^0.5</f>
        <v>91.549761403554243</v>
      </c>
      <c r="D76" t="s">
        <v>6</v>
      </c>
      <c r="F76"/>
    </row>
  </sheetData>
  <sheetProtection sheet="1" objects="1" scenarios="1"/>
  <mergeCells count="6">
    <mergeCell ref="B8:D8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Front Page</vt:lpstr>
      <vt:lpstr>Vapour Cloud Formation</vt:lpstr>
      <vt:lpstr>Example - Gasoline</vt:lpstr>
      <vt:lpstr>Example - Methanol</vt:lpstr>
      <vt:lpstr>'Front Page'!Print_Area</vt:lpstr>
      <vt:lpstr>'Vapour Cloud Formation'!Print_Area</vt:lpstr>
    </vt:vector>
  </TitlesOfParts>
  <Company>Petroplus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Douse Julian</dc:creator>
  <cp:lastModifiedBy>Peter Davidson</cp:lastModifiedBy>
  <cp:lastPrinted>2012-06-19T09:19:56Z</cp:lastPrinted>
  <dcterms:created xsi:type="dcterms:W3CDTF">2012-01-13T10:56:34Z</dcterms:created>
  <dcterms:modified xsi:type="dcterms:W3CDTF">2012-06-19T09:20:03Z</dcterms:modified>
</cp:coreProperties>
</file>